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<sst xmlns="http://schemas.openxmlformats.org/spreadsheetml/2006/main" count="1191" uniqueCount="558">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</sst>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23503.03618711386</c:v>
                </c:pt>
                <c:pt idx="1">
                  <c:v>46321.51792217578</c:v>
                </c:pt>
                <c:pt idx="2">
                  <c:v>68475.38368437192</c:v>
                </c:pt>
                <c:pt idx="3">
                  <c:v>89983.99122048456</c:v>
                </c:pt>
                <c:pt idx="4">
                  <c:v>110866.13445942893</c:v>
                </c:pt>
                <c:pt idx="5">
                  <c:v>131140.05993413224</c:v>
                </c:pt>
                <c:pt idx="6">
                  <c:v>150823.48272510635</c:v>
                </c:pt>
                <c:pt idx="7">
                  <c:v>169933.6019396442</c:v>
                </c:pt>
                <c:pt idx="8">
                  <c:v>188487.11574016648</c:v>
                </c:pt>
                <c:pt idx="9">
                  <c:v>206500.23593484826</c:v>
                </c:pt>
                <c:pt idx="10">
                  <c:v>223988.70214327722</c:v>
                </c:pt>
                <c:pt idx="11">
                  <c:v>240967.79554951884</c:v>
                </c:pt>
                <c:pt idx="12">
                  <c:v>257452.35225460783</c:v>
                </c:pt>
                <c:pt idx="13">
                  <c:v>273456.7762401312</c:v>
                </c:pt>
                <c:pt idx="14">
                  <c:v>288995.0519542315</c:v>
                </c:pt>
                <c:pt idx="15">
                  <c:v>304080.75653102784</c:v>
                </c:pt>
                <c:pt idx="16">
                  <c:v>318727.07165413117</c:v>
                </c:pt>
                <c:pt idx="17">
                  <c:v>332946.7950746198</c:v>
                </c:pt>
                <c:pt idx="18">
                  <c:v>346752.3517935409</c:v>
                </c:pt>
                <c:pt idx="19">
                  <c:v>360155.80491870694</c:v>
                </c:pt>
                <c:pt idx="20">
                  <c:v>373168.86620527576</c:v>
                </c:pt>
                <c:pt idx="21">
                  <c:v>385802.9062893234</c:v>
                </c:pt>
                <c:pt idx="22">
                  <c:v>398068.9646233502</c:v>
                </c:pt>
                <c:pt idx="23">
                  <c:v>409977.7591224052</c:v>
                </c:pt>
                <c:pt idx="24">
                  <c:v>421539.6955292548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104726.6949094425</c:v>
                </c:pt>
                <c:pt idx="1">
                  <c:v>123878.8258894837</c:v>
                </c:pt>
                <c:pt idx="2">
                  <c:v>142473.1278118539</c:v>
                </c:pt>
                <c:pt idx="3">
                  <c:v>160525.84812483456</c:v>
                </c:pt>
                <c:pt idx="4">
                  <c:v>178052.76105005853</c:v>
                </c:pt>
                <c:pt idx="5">
                  <c:v>195069.18136581004</c:v>
                </c:pt>
                <c:pt idx="6">
                  <c:v>211589.97778886976</c:v>
                </c:pt>
                <c:pt idx="7">
                  <c:v>227629.58596659751</c:v>
                </c:pt>
                <c:pt idx="8">
                  <c:v>243202.02109060515</c:v>
                </c:pt>
                <c:pt idx="9">
                  <c:v>258320.8901430397</c:v>
                </c:pt>
                <c:pt idx="10">
                  <c:v>272999.4037861801</c:v>
                </c:pt>
                <c:pt idx="11">
                  <c:v>287250.3879057338</c:v>
                </c:pt>
                <c:pt idx="12">
                  <c:v>359835.37167583324</c:v>
                </c:pt>
                <c:pt idx="13">
                  <c:v>373268.2910080548</c:v>
                </c:pt>
                <c:pt idx="14">
                  <c:v>386309.96026263875</c:v>
                </c:pt>
                <c:pt idx="15">
                  <c:v>398971.7750729143</c:v>
                </c:pt>
                <c:pt idx="16">
                  <c:v>411264.79916056065</c:v>
                </c:pt>
                <c:pt idx="17">
                  <c:v>423199.7740029357</c:v>
                </c:pt>
                <c:pt idx="18">
                  <c:v>434787.12821883376</c:v>
                </c:pt>
                <c:pt idx="19">
                  <c:v>446036.98668087076</c:v>
                </c:pt>
                <c:pt idx="20">
                  <c:v>456959.17936246</c:v>
                </c:pt>
                <c:pt idx="21">
                  <c:v>467563.24992710986</c:v>
                </c:pt>
                <c:pt idx="22">
                  <c:v>477858.4640675466</c:v>
                </c:pt>
                <c:pt idx="23">
                  <c:v>487853.8176019511</c:v>
                </c:pt>
                <c:pt idx="24">
                  <c:v>497558.0443343827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23138.22180783513</c:v>
                </c:pt>
                <c:pt idx="1">
                  <c:v>45602.51482515071</c:v>
                </c:pt>
                <c:pt idx="2">
                  <c:v>67412.50804584555</c:v>
                </c:pt>
                <c:pt idx="3">
                  <c:v>88587.25874554917</c:v>
                </c:pt>
                <c:pt idx="4">
                  <c:v>109145.26913361099</c:v>
                </c:pt>
                <c:pt idx="5">
                  <c:v>129104.5025200788</c:v>
                </c:pt>
                <c:pt idx="6">
                  <c:v>148482.39901179515</c:v>
                </c:pt>
                <c:pt idx="7">
                  <c:v>167295.89075132547</c:v>
                </c:pt>
                <c:pt idx="8">
                  <c:v>185561.4167120346</c:v>
                </c:pt>
                <c:pt idx="9">
                  <c:v>203294.93706223764</c:v>
                </c:pt>
                <c:pt idx="10">
                  <c:v>220511.94711097848</c:v>
                </c:pt>
                <c:pt idx="11">
                  <c:v>237227.49084761998</c:v>
                </c:pt>
                <c:pt idx="12">
                  <c:v>253456.17408707776</c:v>
                </c:pt>
                <c:pt idx="13">
                  <c:v>269212.1772321825</c:v>
                </c:pt>
                <c:pt idx="14">
                  <c:v>284509.267664323</c:v>
                </c:pt>
                <c:pt idx="15">
                  <c:v>299360.81177319714</c:v>
                </c:pt>
                <c:pt idx="16">
                  <c:v>313779.7866361819</c:v>
                </c:pt>
                <c:pt idx="17">
                  <c:v>327778.79135752626</c:v>
                </c:pt>
                <c:pt idx="18">
                  <c:v>341370.0580772781</c:v>
                </c:pt>
                <c:pt idx="19">
                  <c:v>354565.46265956137</c:v>
                </c:pt>
                <c:pt idx="20">
                  <c:v>367376.5350695451</c:v>
                </c:pt>
                <c:pt idx="21">
                  <c:v>379814.4694481702</c:v>
                </c:pt>
                <c:pt idx="22">
                  <c:v>391890.13389343733</c:v>
                </c:pt>
                <c:pt idx="23">
                  <c:v>403614.0799568033</c:v>
                </c:pt>
                <c:pt idx="24">
                  <c:v>414996.5518629839</c:v>
                </c:pt>
              </c:numCache>
            </c:numRef>
          </c:yVal>
          <c:smooth val="0"/>
        </c:ser>
        <c:axId val="20642111"/>
        <c:axId val="51561272"/>
      </c:scatterChart>
      <c:valAx>
        <c:axId val="206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1272"/>
        <c:crosses val="autoZero"/>
        <c:crossBetween val="midCat"/>
        <c:dispUnits/>
      </c:valAx>
      <c:valAx>
        <c:axId val="5156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1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5.8983076</c:v>
                </c:pt>
                <c:pt idx="2">
                  <c:v>5.8983076</c:v>
                </c:pt>
                <c:pt idx="3">
                  <c:v>0.6993796</c:v>
                </c:pt>
                <c:pt idx="4">
                  <c:v>0.8943393999999998</c:v>
                </c:pt>
                <c:pt idx="5">
                  <c:v>0.7984067999999999</c:v>
                </c:pt>
                <c:pt idx="6">
                  <c:v>0</c:v>
                </c:pt>
                <c:pt idx="7">
                  <c:v>0.8012282182668572</c:v>
                </c:pt>
                <c:pt idx="8">
                  <c:v>1.5781767935559308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2.0158348422668553</c:v>
                </c:pt>
                <c:pt idx="17">
                  <c:v>2.69685081755593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8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7203539"/>
        <c:axId val="64831852"/>
      </c:scatterChart>
      <c:valAx>
        <c:axId val="720353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 val="autoZero"/>
        <c:crossBetween val="midCat"/>
        <c:dispUnits/>
      </c:valAx>
      <c:valAx>
        <c:axId val="6483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35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46615757"/>
        <c:axId val="16888630"/>
      </c:scatterChart>
      <c:valAx>
        <c:axId val="46615757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8630"/>
        <c:crosses val="autoZero"/>
        <c:crossBetween val="midCat"/>
        <c:dispUnits/>
      </c:val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0.67925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0.4805</cdr:x>
      <cdr:y>0.18975</cdr:y>
    </cdr:from>
    <cdr:to>
      <cdr:x>0.5555</cdr:x>
      <cdr:y>0.24175</cdr:y>
    </cdr:to>
    <cdr:sp>
      <cdr:nvSpPr>
        <cdr:cNvPr id="3" name="WordArt 7"/>
        <cdr:cNvSpPr>
          <a:spLocks/>
        </cdr:cNvSpPr>
      </cdr:nvSpPr>
      <cdr:spPr>
        <a:xfrm>
          <a:off x="4429125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52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0.31375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0.73775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9532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F46" sqref="F46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13</v>
      </c>
      <c r="J7" s="473" t="s">
        <v>408</v>
      </c>
      <c r="K7" s="442"/>
      <c r="L7" s="370">
        <f>I7</f>
        <v>13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1210</v>
      </c>
      <c r="G10" s="446" t="s">
        <v>396</v>
      </c>
      <c r="H10" s="209"/>
      <c r="I10" s="227">
        <f>F10</f>
        <v>1210</v>
      </c>
      <c r="J10" s="349" t="s">
        <v>411</v>
      </c>
      <c r="K10" s="209"/>
      <c r="L10" s="319">
        <f>I10</f>
        <v>1210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700</v>
      </c>
      <c r="G11" s="447" t="s">
        <v>397</v>
      </c>
      <c r="H11" s="406"/>
      <c r="I11" s="407">
        <f>F11</f>
        <v>700</v>
      </c>
      <c r="J11" s="472" t="s">
        <v>412</v>
      </c>
      <c r="K11" s="406"/>
      <c r="L11" s="408">
        <f>I11</f>
        <v>700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0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8.7</v>
      </c>
      <c r="G19" s="342" t="s">
        <v>402</v>
      </c>
      <c r="H19" s="212"/>
      <c r="I19" s="410">
        <f>I18/F18*F19</f>
        <v>9.428221774959898</v>
      </c>
      <c r="J19" s="342" t="s">
        <v>417</v>
      </c>
      <c r="K19" s="212"/>
      <c r="L19" s="411">
        <f t="shared" si="0"/>
        <v>9.428221774959898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183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675.6984671987311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1039.2545454545455</v>
      </c>
      <c r="G25" s="215" t="s">
        <v>365</v>
      </c>
      <c r="H25" s="215"/>
      <c r="I25" s="512">
        <f>(I19*I21*365/I26)</f>
        <v>568.4972188720604</v>
      </c>
      <c r="J25" s="215" t="s">
        <v>421</v>
      </c>
      <c r="K25" s="215"/>
      <c r="L25" s="516">
        <f>(L19*L21*365/L26)</f>
        <v>1119.7672492934526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17</v>
      </c>
      <c r="G27" s="467" t="s">
        <v>367</v>
      </c>
      <c r="H27" s="466" t="s">
        <v>337</v>
      </c>
      <c r="I27" s="494">
        <v>29.5</v>
      </c>
      <c r="J27" s="467" t="s">
        <v>423</v>
      </c>
      <c r="K27" s="337" t="s">
        <v>338</v>
      </c>
      <c r="L27" s="495">
        <v>18.3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0.7390463845336785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0.74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0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>
        <f>F44*F17</f>
        <v>0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6146.000000000001</v>
      </c>
      <c r="J57" s="341" t="s">
        <v>447</v>
      </c>
      <c r="K57" s="274"/>
      <c r="L57" s="322">
        <f>Stromkosten!K27</f>
        <v>5938.8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>
        <f>F25*F27</f>
        <v>17667.327272727274</v>
      </c>
      <c r="G58" s="424" t="s">
        <v>445</v>
      </c>
      <c r="H58" s="215"/>
      <c r="I58" s="414">
        <f>I25*I27</f>
        <v>16770.66795672578</v>
      </c>
      <c r="J58" s="424" t="s">
        <v>448</v>
      </c>
      <c r="K58" s="215"/>
      <c r="L58" s="323">
        <f>L25*L27</f>
        <v>20491.740662070184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421539.6955292548</v>
      </c>
      <c r="G62" s="432" t="s">
        <v>506</v>
      </c>
      <c r="H62" s="431"/>
      <c r="I62" s="436">
        <f>Projektkostenbarwertberechnung!D58</f>
        <v>497558.0443343827</v>
      </c>
      <c r="J62" s="432" t="s">
        <v>509</v>
      </c>
      <c r="K62" s="431"/>
      <c r="L62" s="433">
        <f>Projektkostenbarwertberechnung!F58</f>
        <v>414996.5518629839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5.8983076</v>
      </c>
      <c r="J66" s="342" t="s">
        <v>465</v>
      </c>
      <c r="K66" s="274"/>
      <c r="L66" s="324">
        <f>'CO2-Bilanz'!H54</f>
        <v>5.8983076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0.8943393999999998</v>
      </c>
      <c r="J67" s="342" t="s">
        <v>489</v>
      </c>
      <c r="K67" s="215"/>
      <c r="L67" s="324">
        <f>'CO2-Bilanz'!H55</f>
        <v>0.7984067999999999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0.8012282182668572</v>
      </c>
      <c r="J68" s="342" t="s">
        <v>490</v>
      </c>
      <c r="K68" s="215"/>
      <c r="L68" s="324">
        <f>'CO2-Bilanz'!H56</f>
        <v>1.5781767935559308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2.0158348422668553</v>
      </c>
      <c r="J71" s="357" t="s">
        <v>541</v>
      </c>
      <c r="K71" s="291"/>
      <c r="L71" s="334">
        <f>SUM(L66:L70)</f>
        <v>2.69685081755593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5.8983076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5.8983076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0.8943393999999998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0.7984067999999999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0.8012282182668572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1.5781767935559308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2.0158348422668553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2.69685081755593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5.8983076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5.8983076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0.8943393999999998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0.7984067999999999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0.8012282182668572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1.5781767935559308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2.0158348422668553</v>
      </c>
      <c r="AF829" s="336" t="s">
        <v>318</v>
      </c>
    </row>
    <row r="830" spans="31:32" ht="15.75">
      <c r="AE830" s="335">
        <f>L71</f>
        <v>2.69685081755593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13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38120</v>
      </c>
      <c r="G18" s="249" t="s">
        <v>216</v>
      </c>
      <c r="H18" s="244">
        <f>Stromkosten!K15*'Variante A'!B3</f>
        <v>38120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5779.999999999999</v>
      </c>
      <c r="F19" s="250"/>
      <c r="G19" s="238" t="s">
        <v>217</v>
      </c>
      <c r="H19" s="244">
        <f>Stromkosten!K16*1.2*'Variante A'!B3</f>
        <v>5159.999999999999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6.792647</v>
      </c>
      <c r="F20" s="251"/>
      <c r="G20" s="238" t="s">
        <v>180</v>
      </c>
      <c r="H20" s="251">
        <f>(H19+H18)*B14/10^6</f>
        <v>6.696714399999999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13</v>
      </c>
      <c r="F23" s="250"/>
      <c r="G23" s="249" t="s">
        <v>200</v>
      </c>
      <c r="H23" s="250">
        <f>'Variante A'!B5</f>
        <v>13</v>
      </c>
    </row>
    <row r="24" spans="1:8" ht="12.75">
      <c r="A24" s="249"/>
      <c r="B24" s="522"/>
      <c r="D24" s="249" t="s">
        <v>183</v>
      </c>
      <c r="E24" s="250">
        <f>'Dateneingabe und Ergebnisse'!I25</f>
        <v>568.4972188720604</v>
      </c>
      <c r="F24" s="250"/>
      <c r="G24" s="249" t="s">
        <v>183</v>
      </c>
      <c r="H24" s="250">
        <f>'Dateneingabe und Ergebnisse'!L25</f>
        <v>1119.7672492934526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1019.3743234947292</v>
      </c>
      <c r="F26" s="250"/>
      <c r="G26" s="249" t="s">
        <v>185</v>
      </c>
      <c r="H26" s="250">
        <f>H24/H25*H23*2</f>
        <v>2007.8585159744666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1019.3743234947292</v>
      </c>
      <c r="F33" s="250"/>
      <c r="G33" s="249" t="s">
        <v>184</v>
      </c>
      <c r="H33" s="252">
        <f>H26</f>
        <v>2007.8585159744666</v>
      </c>
    </row>
    <row r="34" spans="1:8" ht="12.75">
      <c r="A34" s="249"/>
      <c r="B34" s="251"/>
      <c r="D34" s="249" t="s">
        <v>180</v>
      </c>
      <c r="E34" s="248">
        <f>E33*B10/10^6</f>
        <v>0.8012282182668572</v>
      </c>
      <c r="F34" s="248"/>
      <c r="G34" s="249" t="s">
        <v>180</v>
      </c>
      <c r="H34" s="248">
        <f>H33*B10/10^6</f>
        <v>1.5781767935559308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7.593875218266857</v>
      </c>
      <c r="F37" s="251"/>
      <c r="G37" s="238" t="s">
        <v>189</v>
      </c>
      <c r="H37" s="251">
        <f>H34+H20</f>
        <v>8.27489119355593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2.015834842266856</v>
      </c>
      <c r="G46" s="243" t="s">
        <v>198</v>
      </c>
      <c r="H46" s="256">
        <f>H37-H44</f>
        <v>2.69685081755593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5.8983076</v>
      </c>
      <c r="G54" s="249" t="s">
        <v>210</v>
      </c>
      <c r="H54" s="251">
        <f>H18*$B$14/10^6</f>
        <v>5.8983076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0.8943393999999998</v>
      </c>
      <c r="G55" s="238" t="s">
        <v>108</v>
      </c>
      <c r="H55" s="251">
        <f>H19*$B$14/10^6</f>
        <v>0.7984067999999999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0.8012282182668572</v>
      </c>
      <c r="G56" s="238" t="s">
        <v>218</v>
      </c>
      <c r="H56" s="248">
        <f>H34</f>
        <v>1.5781767935559308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2.015834842266856</v>
      </c>
      <c r="G59" s="238" t="s">
        <v>222</v>
      </c>
      <c r="H59" s="251">
        <f>H46</f>
        <v>2.69685081755593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13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2.8899999999999997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21.95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43900</v>
      </c>
      <c r="G25" s="53" t="s">
        <v>144</v>
      </c>
      <c r="H25" s="53"/>
      <c r="J25" s="110" t="s">
        <v>140</v>
      </c>
      <c r="K25" s="102">
        <f>K23*'Dateneingabe und Ergebnisse'!F6</f>
        <v>42419.99999999999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6146.000000000001</v>
      </c>
      <c r="G27" t="s">
        <v>146</v>
      </c>
      <c r="J27" t="s">
        <v>145</v>
      </c>
      <c r="K27" s="106">
        <f>K25*B9/100</f>
        <v>5938.8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13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1210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13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24208.127272727274</v>
      </c>
      <c r="C28" s="176" t="s">
        <v>120</v>
      </c>
      <c r="D28" s="167">
        <f>D29+D30+D31+D32</f>
        <v>20318.49575672578</v>
      </c>
      <c r="E28" s="177" t="s">
        <v>120</v>
      </c>
      <c r="F28" s="201">
        <f>F29+F30+F31+F32</f>
        <v>23832.368462070182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6146.000000000001</v>
      </c>
      <c r="E29" s="184" t="s">
        <v>121</v>
      </c>
      <c r="F29" s="181">
        <f>Stromkosten!K27</f>
        <v>5938.8</v>
      </c>
      <c r="G29" s="103"/>
    </row>
    <row r="30" spans="1:7" ht="12.75">
      <c r="A30" s="182" t="s">
        <v>159</v>
      </c>
      <c r="B30" s="166">
        <f>'Dateneingabe und Ergebnisse'!F27*'Dateneingabe und Ergebnisse'!F25</f>
        <v>17667.327272727274</v>
      </c>
      <c r="C30" s="182" t="s">
        <v>159</v>
      </c>
      <c r="D30" s="181">
        <f>'Dateneingabe und Ergebnisse'!I27*'Dateneingabe und Ergebnisse'!I25</f>
        <v>16770.66795672578</v>
      </c>
      <c r="E30" s="184" t="s">
        <v>159</v>
      </c>
      <c r="F30" s="181">
        <f>'Dateneingabe und Ergebnisse'!L27*'Dateneingabe und Ergebnisse'!L25</f>
        <v>20491.740662070184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23503.03618711386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104726.6949094425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23138.22180783513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46321.51792217578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123878.8258894837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45602.51482515071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68475.38368437192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142473.1278118539</v>
      </c>
      <c r="E36" s="102"/>
      <c r="F36" s="102">
        <f t="shared" si="3"/>
        <v>67412.50804584555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89983.99122048456</v>
      </c>
      <c r="C37" s="122"/>
      <c r="D37" s="102">
        <f t="shared" si="4"/>
        <v>160525.84812483456</v>
      </c>
      <c r="E37" s="102"/>
      <c r="F37" s="102">
        <f t="shared" si="3"/>
        <v>88587.25874554917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110866.13445942893</v>
      </c>
      <c r="C38" s="122"/>
      <c r="D38" s="102">
        <f t="shared" si="4"/>
        <v>178052.76105005853</v>
      </c>
      <c r="E38" s="102"/>
      <c r="F38" s="102">
        <f t="shared" si="3"/>
        <v>109145.26913361099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131140.05993413224</v>
      </c>
      <c r="C39" s="122"/>
      <c r="D39" s="102">
        <f t="shared" si="4"/>
        <v>195069.18136581004</v>
      </c>
      <c r="E39" s="102"/>
      <c r="F39" s="102">
        <f t="shared" si="3"/>
        <v>129104.5025200788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150823.48272510635</v>
      </c>
      <c r="C40" s="122"/>
      <c r="D40" s="102">
        <f t="shared" si="4"/>
        <v>211589.97778886976</v>
      </c>
      <c r="E40" s="102"/>
      <c r="F40" s="102">
        <f t="shared" si="3"/>
        <v>148482.39901179515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169933.6019396442</v>
      </c>
      <c r="C41" s="122"/>
      <c r="D41" s="102">
        <f t="shared" si="4"/>
        <v>227629.58596659751</v>
      </c>
      <c r="E41" s="102"/>
      <c r="F41" s="102">
        <f t="shared" si="3"/>
        <v>167295.89075132547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188487.11574016648</v>
      </c>
      <c r="C42" s="122"/>
      <c r="D42" s="102">
        <f t="shared" si="4"/>
        <v>243202.02109060515</v>
      </c>
      <c r="E42" s="102"/>
      <c r="F42" s="102">
        <f t="shared" si="3"/>
        <v>185561.4167120346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206500.23593484826</v>
      </c>
      <c r="C43" s="122"/>
      <c r="D43" s="102">
        <f t="shared" si="4"/>
        <v>258320.8901430397</v>
      </c>
      <c r="E43" s="102"/>
      <c r="F43" s="102">
        <f t="shared" si="3"/>
        <v>203294.93706223764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223988.70214327722</v>
      </c>
      <c r="C44" s="122"/>
      <c r="D44" s="102">
        <f t="shared" si="4"/>
        <v>272999.4037861801</v>
      </c>
      <c r="E44" s="102"/>
      <c r="F44" s="102">
        <f t="shared" si="3"/>
        <v>220511.94711097848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240967.79554951884</v>
      </c>
      <c r="C45" s="122"/>
      <c r="D45" s="102">
        <f t="shared" si="4"/>
        <v>287250.3879057338</v>
      </c>
      <c r="E45" s="102"/>
      <c r="F45" s="102">
        <f t="shared" si="3"/>
        <v>237227.49084761998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257452.35225460783</v>
      </c>
      <c r="C46" s="122"/>
      <c r="D46" s="102">
        <f t="shared" si="4"/>
        <v>359835.37167583324</v>
      </c>
      <c r="E46" s="102"/>
      <c r="F46" s="102">
        <f t="shared" si="3"/>
        <v>253456.17408707776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273456.7762401312</v>
      </c>
      <c r="C47" s="122"/>
      <c r="D47" s="102">
        <f t="shared" si="4"/>
        <v>373268.2910080548</v>
      </c>
      <c r="E47" s="102"/>
      <c r="F47" s="102">
        <f t="shared" si="3"/>
        <v>269212.1772321825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288995.0519542315</v>
      </c>
      <c r="C48" s="122"/>
      <c r="D48" s="102">
        <f t="shared" si="4"/>
        <v>386309.96026263875</v>
      </c>
      <c r="E48" s="102"/>
      <c r="F48" s="102">
        <f t="shared" si="3"/>
        <v>284509.267664323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304080.75653102784</v>
      </c>
      <c r="C49" s="122"/>
      <c r="D49" s="102">
        <f t="shared" si="4"/>
        <v>398971.7750729143</v>
      </c>
      <c r="E49" s="102"/>
      <c r="F49" s="102">
        <f t="shared" si="3"/>
        <v>299360.81177319714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318727.07165413117</v>
      </c>
      <c r="C50" s="122"/>
      <c r="D50" s="102">
        <f t="shared" si="4"/>
        <v>411264.79916056065</v>
      </c>
      <c r="E50" s="102"/>
      <c r="F50" s="102">
        <f t="shared" si="3"/>
        <v>313779.7866361819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332946.7950746198</v>
      </c>
      <c r="C51" s="122"/>
      <c r="D51" s="102">
        <f t="shared" si="4"/>
        <v>423199.7740029357</v>
      </c>
      <c r="E51" s="102"/>
      <c r="F51" s="102">
        <f t="shared" si="3"/>
        <v>327778.79135752626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346752.3517935409</v>
      </c>
      <c r="C52" s="122"/>
      <c r="D52" s="102">
        <f t="shared" si="4"/>
        <v>434787.12821883376</v>
      </c>
      <c r="E52" s="102"/>
      <c r="F52" s="102">
        <f t="shared" si="3"/>
        <v>341370.0580772781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360155.80491870694</v>
      </c>
      <c r="C53" s="122"/>
      <c r="D53" s="102">
        <f t="shared" si="4"/>
        <v>446036.98668087076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354565.46265956137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373168.86620527576</v>
      </c>
      <c r="C54" s="122"/>
      <c r="D54" s="102">
        <f t="shared" si="4"/>
        <v>456959.17936246</v>
      </c>
      <c r="E54" s="102"/>
      <c r="F54" s="102">
        <f t="shared" si="3"/>
        <v>367376.5350695451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385802.9062893234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467563.24992710986</v>
      </c>
      <c r="E55" s="122"/>
      <c r="F55" s="102">
        <f t="shared" si="3"/>
        <v>379814.4694481702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398068.9646233502</v>
      </c>
      <c r="C56" s="122"/>
      <c r="D56" s="102">
        <f t="shared" si="4"/>
        <v>477858.4640675466</v>
      </c>
      <c r="E56" s="122"/>
      <c r="F56" s="102">
        <f t="shared" si="3"/>
        <v>391890.13389343733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409977.7591224052</v>
      </c>
      <c r="C57" s="122"/>
      <c r="D57" s="102">
        <f t="shared" si="4"/>
        <v>487853.8176019511</v>
      </c>
      <c r="E57" s="122"/>
      <c r="F57" s="102">
        <f t="shared" si="3"/>
        <v>403614.0799568033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421539.6955292548</v>
      </c>
      <c r="C58" s="122"/>
      <c r="D58" s="102">
        <f t="shared" si="4"/>
        <v>497558.0443343827</v>
      </c>
      <c r="E58" s="122"/>
      <c r="F58" s="102">
        <f t="shared" si="3"/>
        <v>414996.5518629839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432764.87650677876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547576.0970734992</v>
      </c>
      <c r="E59" s="122"/>
      <c r="F59" s="102">
        <f t="shared" si="3"/>
        <v>426047.49546121765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443663.11046553974</v>
      </c>
      <c r="C60" s="122"/>
      <c r="D60" s="102">
        <f t="shared" si="4"/>
        <v>556723.2614927955</v>
      </c>
      <c r="E60" s="122"/>
      <c r="F60" s="102">
        <f t="shared" si="3"/>
        <v>436776.5669158133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454243.92013423983</v>
      </c>
      <c r="C61" s="122"/>
      <c r="D61" s="102">
        <f t="shared" si="4"/>
        <v>565604.0036474525</v>
      </c>
      <c r="E61" s="122"/>
      <c r="F61" s="102">
        <f t="shared" si="3"/>
        <v>447193.14114357624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464516.55088055047</v>
      </c>
      <c r="C62" s="122"/>
      <c r="D62" s="102">
        <f t="shared" si="4"/>
        <v>574226.0834092549</v>
      </c>
      <c r="E62" s="122"/>
      <c r="F62" s="102">
        <f t="shared" si="3"/>
        <v>457306.3200054818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474489.97878959007</v>
      </c>
      <c r="C63" s="122"/>
      <c r="D63" s="102">
        <f t="shared" si="4"/>
        <v>582597.0346343061</v>
      </c>
      <c r="E63" s="122"/>
      <c r="F63" s="102">
        <f t="shared" si="3"/>
        <v>467124.9402597592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484172.9185071042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590724.1717460065</v>
      </c>
      <c r="E64" s="122"/>
      <c r="F64" s="102">
        <f t="shared" si="3"/>
        <v>476657.5812833296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493573.8308542053</v>
      </c>
      <c r="C65" s="122"/>
      <c r="D65" s="102">
        <f t="shared" si="4"/>
        <v>598614.5961262977</v>
      </c>
      <c r="E65" s="122"/>
      <c r="F65" s="102">
        <f t="shared" si="3"/>
        <v>485912.5725683492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502700.93022032286</v>
      </c>
      <c r="C66" s="122"/>
      <c r="D66" s="102">
        <f t="shared" si="4"/>
        <v>606275.2023207555</v>
      </c>
      <c r="E66" s="122"/>
      <c r="F66" s="102">
        <f t="shared" si="3"/>
        <v>494898.00100040715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511562.1917408253</v>
      </c>
      <c r="C67" s="122"/>
      <c r="D67" s="102">
        <f t="shared" si="4"/>
        <v>613712.6840629473</v>
      </c>
      <c r="E67" s="122"/>
      <c r="F67" s="102">
        <f t="shared" si="3"/>
        <v>503621.7179247352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520165.35826558503</v>
      </c>
      <c r="C68" s="122"/>
      <c r="D68" s="102">
        <f t="shared" si="4"/>
        <v>620933.5401233279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512091.3460066072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528517.947124575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627944.0799877748</v>
      </c>
      <c r="E69" s="122"/>
      <c r="F69" s="102">
        <f t="shared" si="3"/>
        <v>520314.28589191975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536627.25669641</v>
      </c>
      <c r="C70" s="122"/>
      <c r="D70" s="102">
        <f t="shared" si="4"/>
        <v>634750.4293707332</v>
      </c>
      <c r="E70" s="122"/>
      <c r="F70" s="102">
        <f t="shared" si="3"/>
        <v>528297.7226737767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544500.3727855701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669417.4218641</v>
      </c>
      <c r="E71" s="122"/>
      <c r="F71" s="102">
        <f t="shared" si="3"/>
        <v>536048.632170725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552144.1748138809</v>
      </c>
      <c r="C72" s="122"/>
      <c r="D72" s="102">
        <f t="shared" si="4"/>
        <v>675833.0589486116</v>
      </c>
      <c r="E72" s="122"/>
      <c r="F72" s="102">
        <f t="shared" si="3"/>
        <v>543573.7870221313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559565.3418316585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682061.8328170695</v>
      </c>
      <c r="E73" s="122"/>
      <c r="F73" s="102">
        <f t="shared" si="3"/>
        <v>550879.7626060208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566770.3583537725</v>
      </c>
      <c r="C74" s="122"/>
      <c r="D74" s="102">
        <f t="shared" si="4"/>
        <v>688109.1860874167</v>
      </c>
      <c r="E74" s="122"/>
      <c r="F74" s="102">
        <f t="shared" si="3"/>
        <v>557972.9427845543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573765.5200257279</v>
      </c>
      <c r="C75" s="122"/>
      <c r="D75" s="102">
        <f t="shared" si="4"/>
        <v>693980.4028547443</v>
      </c>
      <c r="E75" s="122"/>
      <c r="F75" s="102">
        <f t="shared" si="3"/>
        <v>564859.5254821597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580556.9391247138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699680.6133084605</v>
      </c>
      <c r="E76" s="122"/>
      <c r="F76" s="102">
        <f t="shared" si="3"/>
        <v>571545.528101194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587150.5499004282</v>
      </c>
      <c r="C77" s="122"/>
      <c r="D77" s="102">
        <f t="shared" si="4"/>
        <v>705214.7982149811</v>
      </c>
      <c r="E77" s="122"/>
      <c r="F77" s="102">
        <f t="shared" si="3"/>
        <v>578036.7927798681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593552.113760345</v>
      </c>
      <c r="C78" s="122"/>
      <c r="D78" s="102">
        <f t="shared" si="4"/>
        <v>710587.7932698552</v>
      </c>
      <c r="E78" s="122"/>
      <c r="F78" s="102">
        <f t="shared" si="3"/>
        <v>584338.9914970275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599767.2243039537</v>
      </c>
      <c r="C79" s="122"/>
      <c r="D79" s="102">
        <f t="shared" si="4"/>
        <v>715804.2933231313</v>
      </c>
      <c r="E79" s="122"/>
      <c r="F79" s="102">
        <f t="shared" si="3"/>
        <v>590457.6310282501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605801.3122103699</v>
      </c>
      <c r="C80" s="122"/>
      <c r="D80" s="102">
        <f t="shared" si="4"/>
        <v>720868.8564816518</v>
      </c>
      <c r="E80" s="122"/>
      <c r="F80" s="102">
        <f t="shared" si="3"/>
        <v>596398.0577575925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611659.6499835894</v>
      </c>
      <c r="C81" s="122"/>
      <c r="D81" s="102">
        <f t="shared" si="4"/>
        <v>725785.9080918657</v>
      </c>
      <c r="E81" s="122"/>
      <c r="F81" s="102">
        <f t="shared" si="3"/>
        <v>602165.462349187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617347.3565595307</v>
      </c>
      <c r="C82" s="122"/>
      <c r="D82" s="102">
        <f t="shared" si="4"/>
        <v>730559.7446066365</v>
      </c>
      <c r="E82" s="122"/>
      <c r="F82" s="102">
        <f t="shared" si="3"/>
        <v>607764.884282774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622869.4017788912</v>
      </c>
      <c r="C83" s="122"/>
      <c r="D83" s="102">
        <f t="shared" si="4"/>
        <v>735194.5373394238</v>
      </c>
      <c r="E83" s="122"/>
      <c r="F83" s="102">
        <f t="shared" si="3"/>
        <v>613201.2162571303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13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13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2.8890463845336782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0.7390463845336785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1.0123923075803816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0.16873205126339694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0.7390463845336785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13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J1" sqref="J1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-8359.65055392262</v>
      </c>
      <c r="G2" s="22"/>
      <c r="H2" s="22"/>
      <c r="I2" s="22"/>
    </row>
    <row r="3" spans="1:9" ht="15" customHeight="1">
      <c r="A3" t="s">
        <v>211</v>
      </c>
      <c r="C3" s="106">
        <f>'Variante A'!B5</f>
        <v>13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1210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0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0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0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4" ht="12.75">
      <c r="B29" t="s">
        <v>254</v>
      </c>
      <c r="C29" s="102">
        <f>B20*C23/100/C32</f>
        <v>46.18226600985221</v>
      </c>
      <c r="D29" t="s">
        <v>239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2012-10-25T09:50:49Z</dcterms:modified>
  <cp:category/>
  <cp:version/>
  <cp:contentType/>
  <cp:contentStatus/>
</cp:coreProperties>
</file>